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480" windowHeight="11640" activeTab="0"/>
  </bookViews>
  <sheets>
    <sheet name="Sheet1" sheetId="1" r:id="rId1"/>
  </sheets>
  <definedNames/>
  <calcPr fullCalcOnLoad="1"/>
</workbook>
</file>

<file path=xl/sharedStrings.xml><?xml version="1.0" encoding="utf-8"?>
<sst xmlns="http://schemas.openxmlformats.org/spreadsheetml/2006/main" count="34" uniqueCount="23">
  <si>
    <t>Scale</t>
  </si>
  <si>
    <t>Offset</t>
  </si>
  <si>
    <t>Voltage Observed</t>
  </si>
  <si>
    <t>MAP Voltage</t>
  </si>
  <si>
    <t>Absolute Pressure (PSI)</t>
  </si>
  <si>
    <t>Your new settings for your new sensor</t>
  </si>
  <si>
    <r>
      <t>Absolute Pressure (kg/(m</t>
    </r>
    <r>
      <rPr>
        <b/>
        <vertAlign val="superscript"/>
        <sz val="10"/>
        <rFont val="Arial"/>
        <family val="2"/>
      </rPr>
      <t>2</t>
    </r>
    <r>
      <rPr>
        <b/>
        <sz val="10"/>
        <rFont val="Arial"/>
        <family val="2"/>
      </rPr>
      <t>))</t>
    </r>
  </si>
  <si>
    <t>Experimental results using the stock MAP sensor</t>
  </si>
  <si>
    <t>Your experimental results with your new MAP sensor</t>
  </si>
  <si>
    <t>Normal PowerFC settings for a stock MAP sensor</t>
  </si>
  <si>
    <t>You MUST select which version of FC-Edit you are using!</t>
  </si>
  <si>
    <t>SELECT</t>
  </si>
  <si>
    <t>Option 1 - FD3S-Only version of FC-Edit (versions 1.x.y.z)</t>
  </si>
  <si>
    <t>Option 2 - Universal version of FC-Edit (versions 2.x.y.z)</t>
  </si>
  <si>
    <t>Step 1 - VERY IMPORTANT</t>
  </si>
  <si>
    <t>Handy Pressure Conversions Reference Area</t>
  </si>
  <si>
    <t>Vs</t>
  </si>
  <si>
    <t>Volt</t>
  </si>
  <si>
    <t>Pressure[PSI]</t>
  </si>
  <si>
    <t>P[kPa]</t>
  </si>
  <si>
    <t>PSI-&gt;kPa</t>
  </si>
  <si>
    <t>a</t>
  </si>
  <si>
    <t>b</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</si>
</sst>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000"/>
    <numFmt numFmtId="174" formatCode="0.00000000"/>
    <numFmt numFmtId="175" formatCode="0.0000000"/>
    <numFmt numFmtId="176" formatCode="0.000000"/>
    <numFmt numFmtId="177" formatCode="0.00000"/>
    <numFmt numFmtId="178" formatCode="0.0000"/>
    <numFmt numFmtId="179" formatCode="0.000"/>
  </numFmts>
  <fonts count="50">
    <font>
      <sz val="10"/>
      <name val="Arial"/>
      <family val="0"/>
    </font>
    <font>
      <b/>
      <sz val="10"/>
      <name val="Arial"/>
      <family val="2"/>
    </font>
    <font>
      <b/>
      <vertAlign val="superscript"/>
      <sz val="10"/>
      <name val="Arial"/>
      <family val="2"/>
    </font>
    <font>
      <b/>
      <sz val="10"/>
      <color indexed="9"/>
      <name val="Arial"/>
      <family val="2"/>
    </font>
    <font>
      <sz val="10"/>
      <color indexed="9"/>
      <name val="Arial"/>
      <family val="2"/>
    </font>
    <font>
      <b/>
      <sz val="10"/>
      <color indexed="10"/>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24"/>
      <color indexed="8"/>
      <name val="Arial"/>
      <family val="0"/>
    </font>
    <font>
      <sz val="12"/>
      <color indexed="8"/>
      <name val="Arial"/>
      <family val="0"/>
    </font>
    <font>
      <b/>
      <sz val="12"/>
      <color indexed="8"/>
      <name val="Arial"/>
      <family val="0"/>
    </font>
    <font>
      <sz val="9.2"/>
      <color indexed="8"/>
      <name val="Arial"/>
      <family val="0"/>
    </font>
    <font>
      <sz val="10"/>
      <color indexed="8"/>
      <name val="Arial"/>
      <family val="0"/>
    </font>
    <font>
      <b/>
      <sz val="10"/>
      <color indexed="8"/>
      <name val="Arial"/>
      <family val="0"/>
    </font>
    <font>
      <b/>
      <u val="single"/>
      <sz val="10"/>
      <color indexed="8"/>
      <name val="Arial"/>
      <family val="0"/>
    </font>
    <font>
      <sz val="10"/>
      <color indexed="10"/>
      <name val="Arial"/>
      <family val="0"/>
    </font>
    <font>
      <sz val="10"/>
      <color indexed="16"/>
      <name val="Arial"/>
      <family val="0"/>
    </font>
    <font>
      <b/>
      <sz val="18"/>
      <color indexed="8"/>
      <name val="Arial"/>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52"/>
        <bgColor indexed="64"/>
      </patternFill>
    </fill>
    <fill>
      <patternFill patternType="solid">
        <fgColor indexed="62"/>
        <bgColor indexed="64"/>
      </patternFill>
    </fill>
    <fill>
      <patternFill patternType="solid">
        <fgColor indexed="41"/>
        <bgColor indexed="64"/>
      </patternFill>
    </fill>
    <fill>
      <patternFill patternType="solid">
        <fgColor indexed="1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54"/>
        <bgColor indexed="64"/>
      </patternFill>
    </fill>
    <fill>
      <patternFill patternType="solid">
        <fgColor indexed="60"/>
        <bgColor indexed="64"/>
      </patternFill>
    </fill>
    <fill>
      <patternFill patternType="solid">
        <fgColor indexed="8"/>
        <bgColor indexed="64"/>
      </patternFill>
    </fill>
    <fill>
      <patternFill patternType="solid">
        <fgColor indexed="10"/>
        <bgColor indexed="64"/>
      </patternFill>
    </fill>
    <fill>
      <patternFill patternType="solid">
        <fgColor indexed="1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2" borderId="0" applyNumberFormat="0" applyBorder="0" applyAlignment="0" applyProtection="0"/>
  </cellStyleXfs>
  <cellXfs count="63">
    <xf numFmtId="0" fontId="0" fillId="0" borderId="0" xfId="0" applyAlignment="1">
      <alignment/>
    </xf>
    <xf numFmtId="0" fontId="0" fillId="0" borderId="0" xfId="0" applyFill="1" applyAlignment="1">
      <alignment/>
    </xf>
    <xf numFmtId="2" fontId="0" fillId="0" borderId="0" xfId="0" applyNumberFormat="1" applyAlignment="1">
      <alignment/>
    </xf>
    <xf numFmtId="0" fontId="1" fillId="33" borderId="10" xfId="0" applyFont="1" applyFill="1" applyBorder="1" applyAlignment="1">
      <alignment/>
    </xf>
    <xf numFmtId="0" fontId="0" fillId="33" borderId="10" xfId="0" applyFill="1" applyBorder="1" applyAlignment="1">
      <alignment/>
    </xf>
    <xf numFmtId="0" fontId="1" fillId="33" borderId="10" xfId="0" applyFont="1" applyFill="1" applyBorder="1" applyAlignment="1">
      <alignment horizontal="right"/>
    </xf>
    <xf numFmtId="172" fontId="0" fillId="33" borderId="10" xfId="0" applyNumberFormat="1" applyFill="1" applyBorder="1" applyAlignment="1">
      <alignment/>
    </xf>
    <xf numFmtId="1" fontId="0" fillId="33" borderId="10" xfId="0" applyNumberFormat="1" applyFill="1" applyBorder="1" applyAlignment="1">
      <alignment/>
    </xf>
    <xf numFmtId="0" fontId="0" fillId="34" borderId="10" xfId="0" applyFill="1" applyBorder="1" applyAlignment="1">
      <alignment/>
    </xf>
    <xf numFmtId="0" fontId="3" fillId="35" borderId="10" xfId="0" applyFont="1" applyFill="1" applyBorder="1" applyAlignment="1" applyProtection="1">
      <alignment horizontal="right"/>
      <protection/>
    </xf>
    <xf numFmtId="0" fontId="4" fillId="35" borderId="10" xfId="0" applyFont="1" applyFill="1" applyBorder="1" applyAlignment="1" applyProtection="1">
      <alignment/>
      <protection/>
    </xf>
    <xf numFmtId="2" fontId="4" fillId="35" borderId="10" xfId="0" applyNumberFormat="1" applyFont="1" applyFill="1" applyBorder="1" applyAlignment="1" applyProtection="1">
      <alignment/>
      <protection/>
    </xf>
    <xf numFmtId="0" fontId="1" fillId="36" borderId="10" xfId="0" applyFont="1" applyFill="1" applyBorder="1" applyAlignment="1">
      <alignment horizontal="right"/>
    </xf>
    <xf numFmtId="2" fontId="0" fillId="37" borderId="10" xfId="0" applyNumberFormat="1" applyFill="1" applyBorder="1" applyAlignment="1">
      <alignment/>
    </xf>
    <xf numFmtId="0" fontId="0" fillId="37" borderId="10" xfId="0"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1" fillId="38" borderId="10" xfId="0" applyFont="1" applyFill="1" applyBorder="1" applyAlignment="1">
      <alignment/>
    </xf>
    <xf numFmtId="0" fontId="0" fillId="38" borderId="10" xfId="0" applyFill="1" applyBorder="1" applyAlignment="1">
      <alignment/>
    </xf>
    <xf numFmtId="0" fontId="1" fillId="38" borderId="10" xfId="0" applyFont="1" applyFill="1" applyBorder="1" applyAlignment="1">
      <alignment horizontal="right"/>
    </xf>
    <xf numFmtId="172" fontId="0" fillId="38" borderId="10" xfId="0" applyNumberFormat="1" applyFill="1" applyBorder="1" applyAlignment="1">
      <alignment/>
    </xf>
    <xf numFmtId="1" fontId="0" fillId="38" borderId="10" xfId="0" applyNumberFormat="1" applyFill="1" applyBorder="1" applyAlignment="1">
      <alignment/>
    </xf>
    <xf numFmtId="0" fontId="1" fillId="39" borderId="11" xfId="0" applyFont="1" applyFill="1" applyBorder="1" applyAlignment="1">
      <alignment/>
    </xf>
    <xf numFmtId="0" fontId="1" fillId="39" borderId="12" xfId="0" applyFont="1" applyFill="1" applyBorder="1" applyAlignment="1">
      <alignment/>
    </xf>
    <xf numFmtId="0" fontId="0" fillId="40" borderId="13" xfId="0" applyFill="1" applyBorder="1" applyAlignment="1">
      <alignment/>
    </xf>
    <xf numFmtId="0" fontId="0" fillId="39" borderId="14" xfId="0" applyFill="1" applyBorder="1" applyAlignment="1">
      <alignment/>
    </xf>
    <xf numFmtId="0" fontId="0" fillId="39" borderId="13" xfId="0" applyFill="1" applyBorder="1" applyAlignment="1">
      <alignment/>
    </xf>
    <xf numFmtId="0" fontId="0" fillId="40" borderId="14" xfId="0" applyFill="1" applyBorder="1" applyAlignment="1">
      <alignment/>
    </xf>
    <xf numFmtId="0" fontId="0" fillId="41" borderId="0" xfId="0" applyFill="1" applyAlignment="1">
      <alignment/>
    </xf>
    <xf numFmtId="0" fontId="4" fillId="41" borderId="0" xfId="0" applyFont="1" applyFill="1" applyBorder="1" applyAlignment="1" applyProtection="1">
      <alignment/>
      <protection/>
    </xf>
    <xf numFmtId="2" fontId="4" fillId="41" borderId="0" xfId="0" applyNumberFormat="1" applyFont="1" applyFill="1" applyBorder="1" applyAlignment="1" applyProtection="1">
      <alignment/>
      <protection/>
    </xf>
    <xf numFmtId="0" fontId="1" fillId="41" borderId="0" xfId="0" applyFont="1" applyFill="1" applyBorder="1" applyAlignment="1">
      <alignment horizontal="center"/>
    </xf>
    <xf numFmtId="0" fontId="0" fillId="41" borderId="0" xfId="0" applyFill="1" applyBorder="1" applyAlignment="1">
      <alignment/>
    </xf>
    <xf numFmtId="0" fontId="1" fillId="41" borderId="0" xfId="0" applyFont="1" applyFill="1" applyBorder="1" applyAlignment="1">
      <alignment horizontal="right"/>
    </xf>
    <xf numFmtId="172" fontId="0" fillId="41" borderId="0" xfId="0" applyNumberFormat="1" applyFill="1" applyAlignment="1">
      <alignment/>
    </xf>
    <xf numFmtId="1" fontId="0" fillId="41" borderId="0" xfId="0" applyNumberFormat="1" applyFill="1" applyAlignment="1">
      <alignment/>
    </xf>
    <xf numFmtId="0" fontId="0" fillId="42" borderId="0" xfId="0" applyFill="1" applyAlignment="1">
      <alignment/>
    </xf>
    <xf numFmtId="0" fontId="0" fillId="37" borderId="15" xfId="0" applyFill="1" applyBorder="1" applyAlignment="1">
      <alignment/>
    </xf>
    <xf numFmtId="2" fontId="0" fillId="37" borderId="15" xfId="0" applyNumberFormat="1" applyFill="1" applyBorder="1" applyAlignment="1">
      <alignment/>
    </xf>
    <xf numFmtId="0" fontId="0" fillId="42" borderId="0" xfId="0" applyFill="1" applyBorder="1" applyAlignment="1">
      <alignment/>
    </xf>
    <xf numFmtId="2" fontId="0" fillId="42" borderId="0" xfId="0" applyNumberFormat="1" applyFill="1" applyBorder="1" applyAlignment="1">
      <alignment/>
    </xf>
    <xf numFmtId="0" fontId="0" fillId="43" borderId="0" xfId="0" applyFill="1" applyAlignment="1">
      <alignment/>
    </xf>
    <xf numFmtId="0" fontId="1" fillId="43" borderId="0" xfId="0" applyFont="1" applyFill="1" applyBorder="1" applyAlignment="1">
      <alignment horizontal="center"/>
    </xf>
    <xf numFmtId="0" fontId="0" fillId="43" borderId="0" xfId="0" applyFill="1" applyBorder="1" applyAlignment="1">
      <alignment/>
    </xf>
    <xf numFmtId="0" fontId="1" fillId="43" borderId="0" xfId="0" applyFont="1" applyFill="1" applyBorder="1" applyAlignment="1">
      <alignment horizontal="right"/>
    </xf>
    <xf numFmtId="0" fontId="1" fillId="0" borderId="0" xfId="0" applyFont="1" applyFill="1" applyBorder="1" applyAlignment="1">
      <alignment/>
    </xf>
    <xf numFmtId="0" fontId="1" fillId="43" borderId="0" xfId="0" applyFont="1" applyFill="1" applyBorder="1" applyAlignment="1">
      <alignment/>
    </xf>
    <xf numFmtId="0" fontId="1" fillId="42" borderId="0" xfId="0" applyFont="1" applyFill="1" applyBorder="1" applyAlignment="1">
      <alignment horizontal="center"/>
    </xf>
    <xf numFmtId="0" fontId="0" fillId="44" borderId="0" xfId="0" applyFill="1" applyAlignment="1">
      <alignment/>
    </xf>
    <xf numFmtId="0" fontId="1" fillId="0" borderId="0" xfId="0" applyFont="1" applyAlignment="1">
      <alignment horizontal="right"/>
    </xf>
    <xf numFmtId="2" fontId="0" fillId="38" borderId="10" xfId="0" applyNumberFormat="1" applyFill="1" applyBorder="1" applyAlignment="1">
      <alignment/>
    </xf>
    <xf numFmtId="2" fontId="0" fillId="33" borderId="10" xfId="0" applyNumberFormat="1" applyFill="1" applyBorder="1" applyAlignment="1">
      <alignment/>
    </xf>
    <xf numFmtId="0" fontId="5" fillId="0" borderId="0" xfId="0" applyFont="1" applyAlignment="1">
      <alignment horizontal="right"/>
    </xf>
    <xf numFmtId="0" fontId="1" fillId="39" borderId="16" xfId="0" applyFont="1" applyFill="1" applyBorder="1" applyAlignment="1">
      <alignment horizontal="center"/>
    </xf>
    <xf numFmtId="0" fontId="1" fillId="39" borderId="17" xfId="0" applyFont="1" applyFill="1" applyBorder="1" applyAlignment="1">
      <alignment horizontal="center"/>
    </xf>
    <xf numFmtId="0" fontId="1" fillId="39" borderId="18" xfId="0" applyFont="1" applyFill="1" applyBorder="1" applyAlignment="1">
      <alignment horizontal="center"/>
    </xf>
    <xf numFmtId="0" fontId="1" fillId="45" borderId="19" xfId="0" applyFont="1" applyFill="1" applyBorder="1" applyAlignment="1">
      <alignment horizontal="left"/>
    </xf>
    <xf numFmtId="0" fontId="1" fillId="45" borderId="20" xfId="0" applyFont="1" applyFill="1" applyBorder="1" applyAlignment="1">
      <alignment horizontal="left"/>
    </xf>
    <xf numFmtId="0" fontId="1" fillId="44" borderId="0" xfId="0" applyFont="1" applyFill="1" applyAlignment="1">
      <alignment horizontal="center"/>
    </xf>
    <xf numFmtId="0" fontId="1" fillId="38" borderId="10" xfId="0" applyFont="1" applyFill="1" applyBorder="1" applyAlignment="1">
      <alignment horizontal="center"/>
    </xf>
    <xf numFmtId="0" fontId="1" fillId="33" borderId="21" xfId="0" applyFont="1" applyFill="1" applyBorder="1" applyAlignment="1">
      <alignment horizontal="center"/>
    </xf>
    <xf numFmtId="0" fontId="3" fillId="35" borderId="10" xfId="0" applyFont="1" applyFill="1" applyBorder="1" applyAlignment="1" applyProtection="1">
      <alignment horizontal="center"/>
      <protection/>
    </xf>
    <xf numFmtId="0" fontId="1" fillId="36" borderId="10" xfId="0" applyFont="1" applyFill="1" applyBorder="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75"/>
          <c:y val="0.01825"/>
          <c:w val="0.93025"/>
          <c:h val="0.88225"/>
        </c:manualLayout>
      </c:layout>
      <c:scatterChart>
        <c:scatterStyle val="smoothMarker"/>
        <c:varyColors val="0"/>
        <c:ser>
          <c:idx val="0"/>
          <c:order val="0"/>
          <c:tx>
            <c:v>Experimental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Sheet1!$B$28:$B$36</c:f>
              <c:numCache/>
            </c:numRef>
          </c:xVal>
          <c:yVal>
            <c:numRef>
              <c:f>Sheet1!$C$28:$C$36</c:f>
              <c:numCache/>
            </c:numRef>
          </c:yVal>
          <c:smooth val="1"/>
        </c:ser>
        <c:ser>
          <c:idx val="1"/>
          <c:order val="1"/>
          <c:tx>
            <c:v>Stock PFC Setup</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Sheet1!$D$47:$D$57</c:f>
              <c:numCache/>
            </c:numRef>
          </c:xVal>
          <c:yVal>
            <c:numRef>
              <c:f>Sheet1!$B$47:$B$57</c:f>
              <c:numCache/>
            </c:numRef>
          </c:yVal>
          <c:smooth val="1"/>
        </c:ser>
        <c:ser>
          <c:idx val="2"/>
          <c:order val="2"/>
          <c:tx>
            <c:v>Your New Sensor Settings</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00"/>
              </a:solidFill>
              <a:ln>
                <a:solidFill>
                  <a:srgbClr val="FFFF00"/>
                </a:solidFill>
              </a:ln>
            </c:spPr>
          </c:marker>
          <c:xVal>
            <c:numRef>
              <c:f>Sheet1!$J$47:$J$57</c:f>
              <c:numCache/>
            </c:numRef>
          </c:xVal>
          <c:yVal>
            <c:numRef>
              <c:f>Sheet1!$H$47:$H$57</c:f>
              <c:numCache/>
            </c:numRef>
          </c:yVal>
          <c:smooth val="1"/>
        </c:ser>
        <c:ser>
          <c:idx val="3"/>
          <c:order val="3"/>
          <c:tx>
            <c:v>Your Experimental Results</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00FFFF"/>
                </a:solidFill>
              </a:ln>
            </c:spPr>
          </c:marker>
          <c:xVal>
            <c:numRef>
              <c:f>Sheet1!$H$28:$H$40</c:f>
              <c:numCache/>
            </c:numRef>
          </c:xVal>
          <c:yVal>
            <c:numRef>
              <c:f>Sheet1!$I$28:$I$40</c:f>
              <c:numCache/>
            </c:numRef>
          </c:yVal>
          <c:smooth val="1"/>
        </c:ser>
        <c:axId val="58738310"/>
        <c:axId val="58882743"/>
      </c:scatterChart>
      <c:valAx>
        <c:axId val="58738310"/>
        <c:scaling>
          <c:orientation val="minMax"/>
          <c:max val="48"/>
          <c:min val="0"/>
        </c:scaling>
        <c:axPos val="b"/>
        <c:title>
          <c:tx>
            <c:rich>
              <a:bodyPr vert="horz" rot="0" anchor="ctr"/>
              <a:lstStyle/>
              <a:p>
                <a:pPr algn="ctr">
                  <a:defRPr/>
                </a:pPr>
                <a:r>
                  <a:rPr lang="en-US" cap="none" sz="1200" b="1" i="0" u="none" baseline="0">
                    <a:solidFill>
                      <a:srgbClr val="000000"/>
                    </a:solidFill>
                    <a:latin typeface="Arial"/>
                    <a:ea typeface="Arial"/>
                    <a:cs typeface="Arial"/>
                  </a:rPr>
                  <a:t>Absolute Pressure (PSI)</a:t>
                </a:r>
              </a:p>
            </c:rich>
          </c:tx>
          <c:layout>
            <c:manualLayout>
              <c:xMode val="factor"/>
              <c:yMode val="factor"/>
              <c:x val="-0.018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8882743"/>
        <c:crosses val="autoZero"/>
        <c:crossBetween val="midCat"/>
        <c:dispUnits/>
        <c:majorUnit val="2"/>
      </c:valAx>
      <c:valAx>
        <c:axId val="58882743"/>
        <c:scaling>
          <c:orientation val="minMax"/>
          <c:max val="5"/>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MAP Output Voltage</a:t>
                </a:r>
              </a:p>
            </c:rich>
          </c:tx>
          <c:layout>
            <c:manualLayout>
              <c:xMode val="factor"/>
              <c:yMode val="factor"/>
              <c:x val="-0.013"/>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8738310"/>
        <c:crosses val="autoZero"/>
        <c:crossBetween val="midCat"/>
        <c:dispUnits/>
        <c:majorUnit val="0.5"/>
      </c:valAx>
      <c:spPr>
        <a:solidFill>
          <a:srgbClr val="C0C0C0"/>
        </a:solidFill>
        <a:ln w="12700">
          <a:solidFill>
            <a:srgbClr val="808080"/>
          </a:solidFill>
        </a:ln>
      </c:spPr>
    </c:plotArea>
    <c:legend>
      <c:legendPos val="r"/>
      <c:layout>
        <c:manualLayout>
          <c:xMode val="edge"/>
          <c:yMode val="edge"/>
          <c:x val="0.24175"/>
          <c:y val="0.95075"/>
          <c:w val="0.574"/>
          <c:h val="0.04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4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58</xdr:row>
      <xdr:rowOff>28575</xdr:rowOff>
    </xdr:from>
    <xdr:to>
      <xdr:col>9</xdr:col>
      <xdr:colOff>1685925</xdr:colOff>
      <xdr:row>90</xdr:row>
      <xdr:rowOff>142875</xdr:rowOff>
    </xdr:to>
    <xdr:graphicFrame>
      <xdr:nvGraphicFramePr>
        <xdr:cNvPr id="1" name="Chart 1"/>
        <xdr:cNvGraphicFramePr/>
      </xdr:nvGraphicFramePr>
      <xdr:xfrm>
        <a:off x="266700" y="9324975"/>
        <a:ext cx="10687050" cy="5295900"/>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7</xdr:row>
      <xdr:rowOff>19050</xdr:rowOff>
    </xdr:from>
    <xdr:to>
      <xdr:col>12</xdr:col>
      <xdr:colOff>600075</xdr:colOff>
      <xdr:row>9</xdr:row>
      <xdr:rowOff>171450</xdr:rowOff>
    </xdr:to>
    <xdr:sp>
      <xdr:nvSpPr>
        <xdr:cNvPr id="2" name="Text Box 2"/>
        <xdr:cNvSpPr txBox="1">
          <a:spLocks noChangeArrowheads="1"/>
        </xdr:cNvSpPr>
      </xdr:nvSpPr>
      <xdr:spPr>
        <a:xfrm>
          <a:off x="11010900" y="1162050"/>
          <a:ext cx="1790700" cy="4953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Fill in the yellow box and the converted value appears in the box above or below it.</a:t>
          </a:r>
        </a:p>
      </xdr:txBody>
    </xdr:sp>
    <xdr:clientData/>
  </xdr:twoCellAnchor>
  <xdr:twoCellAnchor>
    <xdr:from>
      <xdr:col>10</xdr:col>
      <xdr:colOff>57150</xdr:colOff>
      <xdr:row>40</xdr:row>
      <xdr:rowOff>142875</xdr:rowOff>
    </xdr:from>
    <xdr:to>
      <xdr:col>13</xdr:col>
      <xdr:colOff>57150</xdr:colOff>
      <xdr:row>57</xdr:row>
      <xdr:rowOff>142875</xdr:rowOff>
    </xdr:to>
    <xdr:sp>
      <xdr:nvSpPr>
        <xdr:cNvPr id="3" name="Text Box 3"/>
        <xdr:cNvSpPr txBox="1">
          <a:spLocks noChangeArrowheads="1"/>
        </xdr:cNvSpPr>
      </xdr:nvSpPr>
      <xdr:spPr>
        <a:xfrm>
          <a:off x="11039475" y="6505575"/>
          <a:ext cx="1828800" cy="27717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3:</a:t>
          </a:r>
          <a:r>
            <a:rPr lang="en-US" cap="none" sz="1000" b="0" i="0" u="none" baseline="0">
              <a:solidFill>
                <a:srgbClr val="000000"/>
              </a:solidFill>
              <a:latin typeface="Arial"/>
              <a:ea typeface="Arial"/>
              <a:cs typeface="Arial"/>
            </a:rPr>
            <a:t> Fill in the boxes in orange with your proposed values and see how well they line up with the behavior of your new sensor which is the light blue line on the graph below.  Keep playing with the two numbers until the yellow line lays on top of your light blue line.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Scale changes the angle of the yellow line.  Offset moves the yellow line left or right.  Offset should be a positive number.  I don't think the PFC accepts a negative value for it.</a:t>
          </a:r>
        </a:p>
      </xdr:txBody>
    </xdr:sp>
    <xdr:clientData/>
  </xdr:twoCellAnchor>
  <xdr:twoCellAnchor>
    <xdr:from>
      <xdr:col>9</xdr:col>
      <xdr:colOff>38100</xdr:colOff>
      <xdr:row>25</xdr:row>
      <xdr:rowOff>9525</xdr:rowOff>
    </xdr:from>
    <xdr:to>
      <xdr:col>13</xdr:col>
      <xdr:colOff>0</xdr:colOff>
      <xdr:row>39</xdr:row>
      <xdr:rowOff>152400</xdr:rowOff>
    </xdr:to>
    <xdr:sp>
      <xdr:nvSpPr>
        <xdr:cNvPr id="4" name="Text Box 4"/>
        <xdr:cNvSpPr txBox="1">
          <a:spLocks noChangeArrowheads="1"/>
        </xdr:cNvSpPr>
      </xdr:nvSpPr>
      <xdr:spPr>
        <a:xfrm>
          <a:off x="9305925" y="3943350"/>
          <a:ext cx="3505200" cy="2409825"/>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2:</a:t>
          </a:r>
          <a:r>
            <a:rPr lang="en-US" cap="none" sz="1000" b="0" i="0" u="none" baseline="0">
              <a:solidFill>
                <a:srgbClr val="000000"/>
              </a:solidFill>
              <a:latin typeface="Arial"/>
              <a:ea typeface="Arial"/>
              <a:cs typeface="Arial"/>
            </a:rPr>
            <a:t> Fill in the boxes here for all your experimental data points with your new sensor.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 sure to remove any unused points or add more if you need to.  If you change the number of lines, you will need to update the graph source data above.  I have entered some pretend data here to get you started.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You need to replace it with your own real data.</a:t>
          </a:r>
        </a:p>
      </xdr:txBody>
    </xdr:sp>
    <xdr:clientData/>
  </xdr:twoCellAnchor>
  <xdr:twoCellAnchor>
    <xdr:from>
      <xdr:col>3</xdr:col>
      <xdr:colOff>66675</xdr:colOff>
      <xdr:row>25</xdr:row>
      <xdr:rowOff>0</xdr:rowOff>
    </xdr:from>
    <xdr:to>
      <xdr:col>4</xdr:col>
      <xdr:colOff>0</xdr:colOff>
      <xdr:row>35</xdr:row>
      <xdr:rowOff>152400</xdr:rowOff>
    </xdr:to>
    <xdr:sp>
      <xdr:nvSpPr>
        <xdr:cNvPr id="5" name="Text Box 5"/>
        <xdr:cNvSpPr txBox="1">
          <a:spLocks noChangeArrowheads="1"/>
        </xdr:cNvSpPr>
      </xdr:nvSpPr>
      <xdr:spPr>
        <a:xfrm>
          <a:off x="3714750" y="3933825"/>
          <a:ext cx="1647825" cy="1771650"/>
        </a:xfrm>
        <a:prstGeom prst="rect">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I got this data using a MityVac, a 12V source, and a multimeter using my stock 1993 MAP sensor.</a:t>
          </a:r>
        </a:p>
      </xdr:txBody>
    </xdr:sp>
    <xdr:clientData/>
  </xdr:twoCellAnchor>
  <xdr:twoCellAnchor>
    <xdr:from>
      <xdr:col>0</xdr:col>
      <xdr:colOff>47625</xdr:colOff>
      <xdr:row>12</xdr:row>
      <xdr:rowOff>0</xdr:rowOff>
    </xdr:from>
    <xdr:to>
      <xdr:col>3</xdr:col>
      <xdr:colOff>1704975</xdr:colOff>
      <xdr:row>19</xdr:row>
      <xdr:rowOff>114300</xdr:rowOff>
    </xdr:to>
    <xdr:sp>
      <xdr:nvSpPr>
        <xdr:cNvPr id="6" name="Text Box 6"/>
        <xdr:cNvSpPr txBox="1">
          <a:spLocks noChangeArrowheads="1"/>
        </xdr:cNvSpPr>
      </xdr:nvSpPr>
      <xdr:spPr>
        <a:xfrm>
          <a:off x="47625" y="1914525"/>
          <a:ext cx="5305425" cy="12477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Data in the dark blue table below shows experimental results that I obtained using the stock MAP.  Data in the pink table below shows how I think the PowerFC uses "Scale" and "Offset" to document MAP behavior.  I think you will agree that the blue and pink lines overlap nicely, showing that the PFC settings work how I think they do.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Keep in mind: Absolute pressure starts from perfect vacuum.  Therefore, 0 boost = about 14.7 PSI absolute pressure.  15 PSI of boost would be about (14.7+15) 29.7 PSI absolute.</a:t>
          </a:r>
        </a:p>
      </xdr:txBody>
    </xdr:sp>
    <xdr:clientData/>
  </xdr:twoCellAnchor>
  <xdr:twoCellAnchor>
    <xdr:from>
      <xdr:col>7</xdr:col>
      <xdr:colOff>0</xdr:colOff>
      <xdr:row>1</xdr:row>
      <xdr:rowOff>28575</xdr:rowOff>
    </xdr:from>
    <xdr:to>
      <xdr:col>12</xdr:col>
      <xdr:colOff>600075</xdr:colOff>
      <xdr:row>4</xdr:row>
      <xdr:rowOff>114300</xdr:rowOff>
    </xdr:to>
    <xdr:sp>
      <xdr:nvSpPr>
        <xdr:cNvPr id="7" name="Text Box 7"/>
        <xdr:cNvSpPr txBox="1">
          <a:spLocks noChangeArrowheads="1"/>
        </xdr:cNvSpPr>
      </xdr:nvSpPr>
      <xdr:spPr>
        <a:xfrm>
          <a:off x="5838825" y="190500"/>
          <a:ext cx="6962775" cy="57150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800000"/>
              </a:solidFill>
              <a:latin typeface="Arial"/>
              <a:ea typeface="Arial"/>
              <a:cs typeface="Arial"/>
            </a:rPr>
            <a:t>This worksheet is protected.  This means that you can't edit some cells.  I did this to try to make sure you didn't accidentally mess up items that aren't supposed to be changed.  If you really want to, you may unprotect it by going to TOOLS -&gt; PROTECTION.  Comments?  Errors?  Flames?  Contact Wargasm on rx7club.com</a:t>
          </a:r>
        </a:p>
      </xdr:txBody>
    </xdr:sp>
    <xdr:clientData/>
  </xdr:twoCellAnchor>
  <xdr:twoCellAnchor>
    <xdr:from>
      <xdr:col>1</xdr:col>
      <xdr:colOff>57150</xdr:colOff>
      <xdr:row>20</xdr:row>
      <xdr:rowOff>57150</xdr:rowOff>
    </xdr:from>
    <xdr:to>
      <xdr:col>3</xdr:col>
      <xdr:colOff>1695450</xdr:colOff>
      <xdr:row>22</xdr:row>
      <xdr:rowOff>85725</xdr:rowOff>
    </xdr:to>
    <xdr:sp>
      <xdr:nvSpPr>
        <xdr:cNvPr id="8" name="Text Box 9"/>
        <xdr:cNvSpPr txBox="1">
          <a:spLocks noChangeArrowheads="1"/>
        </xdr:cNvSpPr>
      </xdr:nvSpPr>
      <xdr:spPr>
        <a:xfrm>
          <a:off x="276225" y="3267075"/>
          <a:ext cx="5067300" cy="352425"/>
        </a:xfrm>
        <a:prstGeom prst="rect">
          <a:avLst/>
        </a:prstGeom>
        <a:solidFill>
          <a:srgbClr val="FFFFFF"/>
        </a:solidFill>
        <a:ln w="9525" cmpd="sng">
          <a:solidFill>
            <a:srgbClr val="000000"/>
          </a:solidFill>
          <a:headEnd type="none"/>
          <a:tailEnd type="none"/>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Stock MAP information on this side</a:t>
          </a:r>
        </a:p>
      </xdr:txBody>
    </xdr:sp>
    <xdr:clientData/>
  </xdr:twoCellAnchor>
  <xdr:twoCellAnchor>
    <xdr:from>
      <xdr:col>7</xdr:col>
      <xdr:colOff>0</xdr:colOff>
      <xdr:row>20</xdr:row>
      <xdr:rowOff>57150</xdr:rowOff>
    </xdr:from>
    <xdr:to>
      <xdr:col>12</xdr:col>
      <xdr:colOff>590550</xdr:colOff>
      <xdr:row>22</xdr:row>
      <xdr:rowOff>76200</xdr:rowOff>
    </xdr:to>
    <xdr:sp>
      <xdr:nvSpPr>
        <xdr:cNvPr id="9" name="Text Box 10"/>
        <xdr:cNvSpPr txBox="1">
          <a:spLocks noChangeArrowheads="1"/>
        </xdr:cNvSpPr>
      </xdr:nvSpPr>
      <xdr:spPr>
        <a:xfrm>
          <a:off x="5838825" y="3267075"/>
          <a:ext cx="6953250" cy="342900"/>
        </a:xfrm>
        <a:prstGeom prst="rect">
          <a:avLst/>
        </a:prstGeom>
        <a:solidFill>
          <a:srgbClr val="FFFFFF"/>
        </a:solidFill>
        <a:ln w="9525" cmpd="sng">
          <a:solidFill>
            <a:srgbClr val="000000"/>
          </a:solidFill>
          <a:headEnd type="none"/>
          <a:tailEnd type="none"/>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Your new MAP information on this side</a:t>
          </a:r>
        </a:p>
      </xdr:txBody>
    </xdr:sp>
    <xdr:clientData/>
  </xdr:twoCellAnchor>
  <xdr:twoCellAnchor>
    <xdr:from>
      <xdr:col>7</xdr:col>
      <xdr:colOff>9525</xdr:colOff>
      <xdr:row>12</xdr:row>
      <xdr:rowOff>9525</xdr:rowOff>
    </xdr:from>
    <xdr:to>
      <xdr:col>11</xdr:col>
      <xdr:colOff>104775</xdr:colOff>
      <xdr:row>19</xdr:row>
      <xdr:rowOff>114300</xdr:rowOff>
    </xdr:to>
    <xdr:sp>
      <xdr:nvSpPr>
        <xdr:cNvPr id="10" name="Text Box 11"/>
        <xdr:cNvSpPr txBox="1">
          <a:spLocks noChangeArrowheads="1"/>
        </xdr:cNvSpPr>
      </xdr:nvSpPr>
      <xdr:spPr>
        <a:xfrm>
          <a:off x="5848350" y="1924050"/>
          <a:ext cx="5848350" cy="12382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The light blue table below is for you to enter your own experimentally-derived data points into.  Hopefully, you get a straight line of some sort on the graph.  Now, use the light yellow table at the bottom to play with "Scale" and "Offset" to make the yellow line match the light blue one.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Keep in mind: Absolute pressure starts from perfect vacuum.  Therefore, 0 boost = about 14.7 PSI absolute pressure.  15 PSI of boost would be about (14.7+15) 29.7 PSI absolute.</a:t>
          </a:r>
        </a:p>
      </xdr:txBody>
    </xdr:sp>
    <xdr:clientData/>
  </xdr:twoCellAnchor>
  <xdr:twoCellAnchor>
    <xdr:from>
      <xdr:col>3</xdr:col>
      <xdr:colOff>180975</xdr:colOff>
      <xdr:row>8</xdr:row>
      <xdr:rowOff>85725</xdr:rowOff>
    </xdr:from>
    <xdr:to>
      <xdr:col>3</xdr:col>
      <xdr:colOff>1181100</xdr:colOff>
      <xdr:row>8</xdr:row>
      <xdr:rowOff>85725</xdr:rowOff>
    </xdr:to>
    <xdr:sp>
      <xdr:nvSpPr>
        <xdr:cNvPr id="11" name="Line 13"/>
        <xdr:cNvSpPr>
          <a:spLocks/>
        </xdr:cNvSpPr>
      </xdr:nvSpPr>
      <xdr:spPr>
        <a:xfrm flipH="1" flipV="1">
          <a:off x="3829050" y="1400175"/>
          <a:ext cx="1000125" cy="0"/>
        </a:xfrm>
        <a:prstGeom prst="line">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57150</xdr:colOff>
      <xdr:row>0</xdr:row>
      <xdr:rowOff>28575</xdr:rowOff>
    </xdr:from>
    <xdr:to>
      <xdr:col>4</xdr:col>
      <xdr:colOff>114300</xdr:colOff>
      <xdr:row>6</xdr:row>
      <xdr:rowOff>133350</xdr:rowOff>
    </xdr:to>
    <xdr:sp>
      <xdr:nvSpPr>
        <xdr:cNvPr id="12" name="Text Box 20"/>
        <xdr:cNvSpPr txBox="1">
          <a:spLocks noChangeArrowheads="1"/>
        </xdr:cNvSpPr>
      </xdr:nvSpPr>
      <xdr:spPr>
        <a:xfrm>
          <a:off x="57150" y="28575"/>
          <a:ext cx="5419725" cy="1076325"/>
        </a:xfrm>
        <a:prstGeom prst="rect">
          <a:avLst/>
        </a:prstGeom>
        <a:solidFill>
          <a:srgbClr val="FF0000"/>
        </a:solidFill>
        <a:ln w="1905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READ ME FIRST!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uning your own car is dangerous.  By using this spreadsheet, you are accepting all risks and liability.  You could damage your engine or cause it to perform incorrectly if you put the wrong settings into your PowerFC.  I make no guarantees that this spreadsheet is correct for your application.  Make absolutely sure that you properly select the version of FC-Edit you are using below in Step 1.  If you are unsure, do NOT proceed.</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5"/>
  <sheetViews>
    <sheetView tabSelected="1" zoomScalePageLayoutView="0" workbookViewId="0" topLeftCell="A6">
      <selection activeCell="O30" sqref="O30"/>
    </sheetView>
  </sheetViews>
  <sheetFormatPr defaultColWidth="9.140625" defaultRowHeight="12.75"/>
  <cols>
    <col min="1" max="1" width="3.28125" style="0" customWidth="1"/>
    <col min="2" max="4" width="25.7109375" style="0" customWidth="1"/>
    <col min="5" max="5" width="2.8515625" style="0" customWidth="1"/>
    <col min="6" max="6" width="1.421875" style="0" customWidth="1"/>
    <col min="7" max="7" width="2.8515625" style="0" customWidth="1"/>
    <col min="8" max="10" width="25.7109375" style="0" customWidth="1"/>
    <col min="14" max="14" width="2.8515625" style="0" customWidth="1"/>
    <col min="17" max="17" width="12.140625" style="0" customWidth="1"/>
    <col min="19" max="19" width="58.140625" style="0" customWidth="1"/>
  </cols>
  <sheetData>
    <row r="1" ht="12.75">
      <c r="F1" s="41"/>
    </row>
    <row r="2" ht="12.75">
      <c r="F2" s="41"/>
    </row>
    <row r="3" spans="6:19" ht="12.75">
      <c r="F3" s="41"/>
      <c r="S3" t="s">
        <v>12</v>
      </c>
    </row>
    <row r="4" spans="6:19" ht="12.75">
      <c r="F4" s="41"/>
      <c r="S4" t="s">
        <v>13</v>
      </c>
    </row>
    <row r="5" ht="12.75">
      <c r="F5" s="41"/>
    </row>
    <row r="6" ht="12.75">
      <c r="F6" s="41"/>
    </row>
    <row r="7" ht="13.5" thickBot="1">
      <c r="F7" s="41"/>
    </row>
    <row r="8" spans="1:10" ht="13.5" thickBot="1">
      <c r="A8" s="48"/>
      <c r="B8" s="58" t="s">
        <v>10</v>
      </c>
      <c r="C8" s="58"/>
      <c r="D8" s="52" t="s">
        <v>14</v>
      </c>
      <c r="E8" s="48"/>
      <c r="F8" s="41"/>
      <c r="H8" s="53" t="s">
        <v>15</v>
      </c>
      <c r="I8" s="54"/>
      <c r="J8" s="55"/>
    </row>
    <row r="9" spans="1:10" ht="13.5" thickBot="1">
      <c r="A9" s="48"/>
      <c r="B9" s="56" t="s">
        <v>13</v>
      </c>
      <c r="C9" s="57"/>
      <c r="D9" s="49" t="s">
        <v>11</v>
      </c>
      <c r="E9" s="48"/>
      <c r="F9" s="41"/>
      <c r="H9" s="22" t="s">
        <v>4</v>
      </c>
      <c r="I9" s="24">
        <v>14.7</v>
      </c>
      <c r="J9" s="26">
        <f>J10/703.06955</f>
        <v>29.15785500879678</v>
      </c>
    </row>
    <row r="10" spans="2:10" ht="15" thickBot="1">
      <c r="B10" s="1"/>
      <c r="C10" s="1"/>
      <c r="F10" s="41"/>
      <c r="H10" s="23" t="s">
        <v>6</v>
      </c>
      <c r="I10" s="25">
        <f>I9*703.06955</f>
        <v>10335.122385</v>
      </c>
      <c r="J10" s="27">
        <v>20500</v>
      </c>
    </row>
    <row r="11" spans="2:10" ht="12.75">
      <c r="B11" s="1"/>
      <c r="C11" s="1"/>
      <c r="F11" s="41"/>
      <c r="G11" s="1"/>
      <c r="H11" s="45"/>
      <c r="I11" s="15"/>
      <c r="J11" s="15"/>
    </row>
    <row r="12" spans="1:13" ht="6" customHeight="1">
      <c r="A12" s="41"/>
      <c r="B12" s="41"/>
      <c r="C12" s="41"/>
      <c r="D12" s="41"/>
      <c r="E12" s="41"/>
      <c r="F12" s="41"/>
      <c r="G12" s="41"/>
      <c r="H12" s="46"/>
      <c r="I12" s="43"/>
      <c r="J12" s="43"/>
      <c r="K12" s="41"/>
      <c r="L12" s="41"/>
      <c r="M12" s="41"/>
    </row>
    <row r="13" spans="1:14" ht="12.75">
      <c r="A13" s="28"/>
      <c r="B13" s="28"/>
      <c r="C13" s="28"/>
      <c r="D13" s="28"/>
      <c r="E13" s="28"/>
      <c r="F13" s="41"/>
      <c r="G13" s="36"/>
      <c r="H13" s="36"/>
      <c r="I13" s="36"/>
      <c r="J13" s="36"/>
      <c r="K13" s="36"/>
      <c r="L13" s="36"/>
      <c r="M13" s="36"/>
      <c r="N13" s="36"/>
    </row>
    <row r="14" spans="1:14" ht="12.75">
      <c r="A14" s="28"/>
      <c r="B14" s="28"/>
      <c r="C14" s="28"/>
      <c r="D14" s="28"/>
      <c r="E14" s="28"/>
      <c r="F14" s="41"/>
      <c r="G14" s="36"/>
      <c r="H14" s="36"/>
      <c r="I14" s="36"/>
      <c r="J14" s="36"/>
      <c r="K14" s="47"/>
      <c r="L14" s="36"/>
      <c r="M14" s="36"/>
      <c r="N14" s="36"/>
    </row>
    <row r="15" spans="1:14" ht="12.75">
      <c r="A15" s="28"/>
      <c r="B15" s="28"/>
      <c r="C15" s="28"/>
      <c r="D15" s="28"/>
      <c r="E15" s="28"/>
      <c r="F15" s="41"/>
      <c r="G15" s="36"/>
      <c r="H15" s="36"/>
      <c r="I15" s="36"/>
      <c r="J15" s="36"/>
      <c r="K15" s="36"/>
      <c r="L15" s="36"/>
      <c r="M15" s="36"/>
      <c r="N15" s="36"/>
    </row>
    <row r="16" spans="1:14" ht="12.75">
      <c r="A16" s="28"/>
      <c r="B16" s="28"/>
      <c r="C16" s="28"/>
      <c r="D16" s="28"/>
      <c r="E16" s="28"/>
      <c r="F16" s="41"/>
      <c r="G16" s="36"/>
      <c r="H16" s="36"/>
      <c r="I16" s="36"/>
      <c r="J16" s="36"/>
      <c r="K16" s="36"/>
      <c r="L16" s="36"/>
      <c r="M16" s="36"/>
      <c r="N16" s="36"/>
    </row>
    <row r="17" spans="1:14" ht="12.75">
      <c r="A17" s="28"/>
      <c r="B17" s="28"/>
      <c r="C17" s="28"/>
      <c r="D17" s="28"/>
      <c r="E17" s="28"/>
      <c r="F17" s="41"/>
      <c r="G17" s="36"/>
      <c r="H17" s="36"/>
      <c r="I17" s="36"/>
      <c r="J17" s="36"/>
      <c r="K17" s="36"/>
      <c r="L17" s="36"/>
      <c r="M17" s="36"/>
      <c r="N17" s="36"/>
    </row>
    <row r="18" spans="1:14" ht="12.75">
      <c r="A18" s="28"/>
      <c r="B18" s="28"/>
      <c r="C18" s="28"/>
      <c r="D18" s="28"/>
      <c r="E18" s="28"/>
      <c r="F18" s="41"/>
      <c r="G18" s="36"/>
      <c r="H18" s="36"/>
      <c r="I18" s="36"/>
      <c r="J18" s="36"/>
      <c r="K18" s="36"/>
      <c r="L18" s="36"/>
      <c r="M18" s="36"/>
      <c r="N18" s="36"/>
    </row>
    <row r="19" spans="1:14" ht="12.75">
      <c r="A19" s="28"/>
      <c r="B19" s="28"/>
      <c r="C19" s="28"/>
      <c r="D19" s="28"/>
      <c r="E19" s="28"/>
      <c r="F19" s="41"/>
      <c r="G19" s="36"/>
      <c r="H19" s="36"/>
      <c r="I19" s="36"/>
      <c r="J19" s="36"/>
      <c r="K19" s="36"/>
      <c r="L19" s="36"/>
      <c r="M19" s="36"/>
      <c r="N19" s="36"/>
    </row>
    <row r="20" spans="1:14" ht="12.75">
      <c r="A20" s="28"/>
      <c r="B20" s="28"/>
      <c r="C20" s="28"/>
      <c r="D20" s="28"/>
      <c r="E20" s="28"/>
      <c r="F20" s="41"/>
      <c r="G20" s="36"/>
      <c r="H20" s="36"/>
      <c r="I20" s="36"/>
      <c r="J20" s="36"/>
      <c r="K20" s="36"/>
      <c r="L20" s="36"/>
      <c r="M20" s="36"/>
      <c r="N20" s="36"/>
    </row>
    <row r="21" spans="1:14" ht="12.75">
      <c r="A21" s="28"/>
      <c r="B21" s="28"/>
      <c r="C21" s="28"/>
      <c r="D21" s="28"/>
      <c r="E21" s="28"/>
      <c r="F21" s="41"/>
      <c r="G21" s="36"/>
      <c r="H21" s="36"/>
      <c r="I21" s="36"/>
      <c r="J21" s="36"/>
      <c r="K21" s="36"/>
      <c r="L21" s="36"/>
      <c r="M21" s="36"/>
      <c r="N21" s="36"/>
    </row>
    <row r="22" spans="1:14" ht="12.75">
      <c r="A22" s="28"/>
      <c r="B22" s="28"/>
      <c r="C22" s="28"/>
      <c r="D22" s="28"/>
      <c r="E22" s="28"/>
      <c r="F22" s="41"/>
      <c r="G22" s="36"/>
      <c r="H22" s="36"/>
      <c r="I22" s="36"/>
      <c r="J22" s="36"/>
      <c r="K22" s="36"/>
      <c r="L22" s="36"/>
      <c r="M22" s="36"/>
      <c r="N22" s="36"/>
    </row>
    <row r="23" spans="1:14" ht="12.75">
      <c r="A23" s="28"/>
      <c r="B23" s="28"/>
      <c r="C23" s="28"/>
      <c r="D23" s="28"/>
      <c r="E23" s="28"/>
      <c r="F23" s="41"/>
      <c r="G23" s="36"/>
      <c r="H23" s="36"/>
      <c r="I23" s="36"/>
      <c r="J23" s="36"/>
      <c r="K23" s="36"/>
      <c r="L23" s="36"/>
      <c r="M23" s="36"/>
      <c r="N23" s="36"/>
    </row>
    <row r="24" spans="1:14" ht="6" customHeight="1">
      <c r="A24" s="41"/>
      <c r="B24" s="41"/>
      <c r="C24" s="41"/>
      <c r="D24" s="41"/>
      <c r="E24" s="41"/>
      <c r="F24" s="41"/>
      <c r="G24" s="41"/>
      <c r="H24" s="41"/>
      <c r="I24" s="41"/>
      <c r="J24" s="41"/>
      <c r="K24" s="41"/>
      <c r="L24" s="41"/>
      <c r="M24" s="41"/>
      <c r="N24" s="41"/>
    </row>
    <row r="25" spans="1:14" ht="12.75">
      <c r="A25" s="28"/>
      <c r="B25" s="28"/>
      <c r="C25" s="28"/>
      <c r="D25" s="28"/>
      <c r="E25" s="28"/>
      <c r="F25" s="41"/>
      <c r="G25" s="36"/>
      <c r="H25" s="36"/>
      <c r="I25" s="36"/>
      <c r="J25" s="36"/>
      <c r="K25" s="36"/>
      <c r="L25" s="36"/>
      <c r="M25" s="36"/>
      <c r="N25" s="36"/>
    </row>
    <row r="26" spans="1:14" ht="12.75" customHeight="1">
      <c r="A26" s="28"/>
      <c r="B26" s="61" t="s">
        <v>7</v>
      </c>
      <c r="C26" s="61"/>
      <c r="D26" s="28"/>
      <c r="E26" s="28"/>
      <c r="F26" s="41"/>
      <c r="G26" s="36"/>
      <c r="H26" s="62" t="s">
        <v>8</v>
      </c>
      <c r="I26" s="62"/>
      <c r="J26" s="36"/>
      <c r="K26" s="36"/>
      <c r="L26" s="36"/>
      <c r="M26" s="36"/>
      <c r="N26" s="36"/>
    </row>
    <row r="27" spans="1:20" ht="12.75">
      <c r="A27" s="28"/>
      <c r="B27" s="9" t="s">
        <v>4</v>
      </c>
      <c r="C27" s="9" t="s">
        <v>2</v>
      </c>
      <c r="D27" s="28"/>
      <c r="E27" s="28"/>
      <c r="F27" s="41"/>
      <c r="G27" s="36"/>
      <c r="H27" s="12" t="s">
        <v>4</v>
      </c>
      <c r="I27" s="12" t="s">
        <v>2</v>
      </c>
      <c r="J27" s="36"/>
      <c r="K27" s="36"/>
      <c r="L27" s="36"/>
      <c r="M27" s="36"/>
      <c r="N27" s="36"/>
      <c r="P27" t="s">
        <v>16</v>
      </c>
      <c r="Q27">
        <v>5.1</v>
      </c>
      <c r="R27" t="s">
        <v>17</v>
      </c>
      <c r="S27" t="s">
        <v>20</v>
      </c>
      <c r="T27">
        <f>1/0.145</f>
        <v>6.8965517241379315</v>
      </c>
    </row>
    <row r="28" spans="1:14" ht="12.75">
      <c r="A28" s="28"/>
      <c r="B28" s="10">
        <v>0</v>
      </c>
      <c r="C28" s="11">
        <f>0.133*B28+0.7</f>
        <v>0.7</v>
      </c>
      <c r="D28" s="28"/>
      <c r="E28" s="28"/>
      <c r="F28" s="41"/>
      <c r="G28" s="36"/>
      <c r="H28" s="14">
        <v>0</v>
      </c>
      <c r="I28" s="13"/>
      <c r="J28" s="36"/>
      <c r="K28" s="36"/>
      <c r="L28" s="36"/>
      <c r="M28" s="36"/>
      <c r="N28" s="36"/>
    </row>
    <row r="29" spans="1:14" ht="12.75">
      <c r="A29" s="28"/>
      <c r="B29" s="10">
        <f aca="true" t="shared" si="0" ref="B29:B36">B28+4</f>
        <v>4</v>
      </c>
      <c r="C29" s="11">
        <f aca="true" t="shared" si="1" ref="C29:C36">0.133*B29+0.7</f>
        <v>1.232</v>
      </c>
      <c r="D29" s="28"/>
      <c r="E29" s="28"/>
      <c r="F29" s="41"/>
      <c r="G29" s="36"/>
      <c r="H29" s="14">
        <v>4</v>
      </c>
      <c r="J29" s="36"/>
      <c r="K29" s="36"/>
      <c r="L29" s="36"/>
      <c r="M29" s="36"/>
      <c r="N29" s="36"/>
    </row>
    <row r="30" spans="1:18" ht="12.75">
      <c r="A30" s="28"/>
      <c r="B30" s="10">
        <f t="shared" si="0"/>
        <v>8</v>
      </c>
      <c r="C30" s="11">
        <f t="shared" si="1"/>
        <v>1.764</v>
      </c>
      <c r="D30" s="28"/>
      <c r="E30" s="28"/>
      <c r="F30" s="41"/>
      <c r="G30" s="36"/>
      <c r="H30" s="14">
        <v>8</v>
      </c>
      <c r="J30" s="36"/>
      <c r="K30" s="36"/>
      <c r="L30" s="36"/>
      <c r="M30" s="36"/>
      <c r="N30" s="36"/>
      <c r="Q30" t="s">
        <v>18</v>
      </c>
      <c r="R30" t="s">
        <v>19</v>
      </c>
    </row>
    <row r="31" spans="1:18" ht="12.75">
      <c r="A31" s="28"/>
      <c r="B31" s="10">
        <f t="shared" si="0"/>
        <v>12</v>
      </c>
      <c r="C31" s="11">
        <f t="shared" si="1"/>
        <v>2.2960000000000003</v>
      </c>
      <c r="D31" s="28"/>
      <c r="E31" s="28"/>
      <c r="F31" s="41"/>
      <c r="G31" s="36"/>
      <c r="H31" s="14">
        <v>12</v>
      </c>
      <c r="J31" s="36"/>
      <c r="K31" s="36"/>
      <c r="L31" s="36"/>
      <c r="M31" s="36"/>
      <c r="N31" s="36"/>
      <c r="Q31">
        <v>0</v>
      </c>
      <c r="R31">
        <f>Q31*$T$27</f>
        <v>0</v>
      </c>
    </row>
    <row r="32" spans="1:20" ht="12.75">
      <c r="A32" s="28"/>
      <c r="B32" s="10">
        <f t="shared" si="0"/>
        <v>16</v>
      </c>
      <c r="C32" s="11">
        <f>0.133*B32+0.7</f>
        <v>2.8280000000000003</v>
      </c>
      <c r="D32" s="28"/>
      <c r="E32" s="28"/>
      <c r="F32" s="41"/>
      <c r="G32" s="36"/>
      <c r="H32" s="14">
        <v>16</v>
      </c>
      <c r="I32">
        <f aca="true" t="shared" si="2" ref="I32:I39">$P$66*H32+$P$67</f>
        <v>1.7706600985221674</v>
      </c>
      <c r="J32" s="36"/>
      <c r="K32" s="36"/>
      <c r="L32" s="36"/>
      <c r="M32" s="36"/>
      <c r="N32" s="36"/>
      <c r="Q32">
        <v>4</v>
      </c>
      <c r="R32">
        <f>Q32*$T$27</f>
        <v>27.586206896551726</v>
      </c>
      <c r="S32">
        <f>$Q$27*(0.004*R32-0.04)</f>
        <v>0.35875862068965525</v>
      </c>
      <c r="T32">
        <f>S32</f>
        <v>0.35875862068965525</v>
      </c>
    </row>
    <row r="33" spans="1:20" ht="12.75">
      <c r="A33" s="28"/>
      <c r="B33" s="10">
        <f t="shared" si="0"/>
        <v>20</v>
      </c>
      <c r="C33" s="11">
        <f t="shared" si="1"/>
        <v>3.3600000000000003</v>
      </c>
      <c r="D33" s="28"/>
      <c r="E33" s="28"/>
      <c r="F33" s="41"/>
      <c r="G33" s="36"/>
      <c r="H33" s="14">
        <v>20</v>
      </c>
      <c r="I33">
        <f t="shared" si="2"/>
        <v>2.189182266009852</v>
      </c>
      <c r="J33" s="36"/>
      <c r="K33" s="36"/>
      <c r="L33" s="36"/>
      <c r="M33" s="36"/>
      <c r="N33" s="36"/>
      <c r="Q33">
        <v>8</v>
      </c>
      <c r="R33">
        <f aca="true" t="shared" si="3" ref="R32:R42">Q33*$T$27</f>
        <v>55.17241379310345</v>
      </c>
      <c r="S33">
        <f aca="true" t="shared" si="4" ref="S33:S42">$Q$27*(0.004*R33-0.04)</f>
        <v>0.9215172413793103</v>
      </c>
      <c r="T33">
        <f aca="true" t="shared" si="5" ref="T33:T40">S33</f>
        <v>0.9215172413793103</v>
      </c>
    </row>
    <row r="34" spans="1:20" ht="12.75">
      <c r="A34" s="28"/>
      <c r="B34" s="10">
        <f t="shared" si="0"/>
        <v>24</v>
      </c>
      <c r="C34" s="11">
        <f t="shared" si="1"/>
        <v>3.8920000000000003</v>
      </c>
      <c r="D34" s="28"/>
      <c r="E34" s="28"/>
      <c r="F34" s="41"/>
      <c r="G34" s="36"/>
      <c r="H34" s="14">
        <v>24</v>
      </c>
      <c r="I34">
        <f t="shared" si="2"/>
        <v>2.607704433497537</v>
      </c>
      <c r="J34" s="36"/>
      <c r="K34" s="36"/>
      <c r="L34" s="36"/>
      <c r="M34" s="36"/>
      <c r="N34" s="36"/>
      <c r="Q34">
        <v>12</v>
      </c>
      <c r="R34">
        <f t="shared" si="3"/>
        <v>82.75862068965517</v>
      </c>
      <c r="S34">
        <f t="shared" si="4"/>
        <v>1.4842758620689656</v>
      </c>
      <c r="T34">
        <f t="shared" si="5"/>
        <v>1.4842758620689656</v>
      </c>
    </row>
    <row r="35" spans="1:20" ht="12.75">
      <c r="A35" s="28"/>
      <c r="B35" s="10">
        <f t="shared" si="0"/>
        <v>28</v>
      </c>
      <c r="C35" s="11">
        <f t="shared" si="1"/>
        <v>4.424</v>
      </c>
      <c r="D35" s="28"/>
      <c r="E35" s="28"/>
      <c r="F35" s="41"/>
      <c r="G35" s="36"/>
      <c r="H35" s="14">
        <v>28</v>
      </c>
      <c r="I35">
        <f t="shared" si="2"/>
        <v>3.0262266009852214</v>
      </c>
      <c r="J35" s="36"/>
      <c r="K35" s="36"/>
      <c r="L35" s="36"/>
      <c r="M35" s="36"/>
      <c r="N35" s="36"/>
      <c r="Q35">
        <v>16</v>
      </c>
      <c r="R35">
        <f t="shared" si="3"/>
        <v>110.3448275862069</v>
      </c>
      <c r="S35">
        <f t="shared" si="4"/>
        <v>2.047034482758621</v>
      </c>
      <c r="T35">
        <f t="shared" si="5"/>
        <v>2.047034482758621</v>
      </c>
    </row>
    <row r="36" spans="1:20" ht="12.75">
      <c r="A36" s="28"/>
      <c r="B36" s="10">
        <f t="shared" si="0"/>
        <v>32</v>
      </c>
      <c r="C36" s="11">
        <f t="shared" si="1"/>
        <v>4.956</v>
      </c>
      <c r="D36" s="28"/>
      <c r="E36" s="28"/>
      <c r="F36" s="41"/>
      <c r="G36" s="36"/>
      <c r="H36" s="14">
        <v>32</v>
      </c>
      <c r="I36">
        <f t="shared" si="2"/>
        <v>3.4447487684729063</v>
      </c>
      <c r="J36" s="36"/>
      <c r="K36" s="36"/>
      <c r="L36" s="36"/>
      <c r="M36" s="36"/>
      <c r="N36" s="36"/>
      <c r="Q36">
        <v>20</v>
      </c>
      <c r="R36">
        <f t="shared" si="3"/>
        <v>137.93103448275863</v>
      </c>
      <c r="S36">
        <f t="shared" si="4"/>
        <v>2.609793103448276</v>
      </c>
      <c r="T36">
        <f t="shared" si="5"/>
        <v>2.609793103448276</v>
      </c>
    </row>
    <row r="37" spans="1:20" ht="12.75">
      <c r="A37" s="28"/>
      <c r="B37" s="29"/>
      <c r="C37" s="30"/>
      <c r="D37" s="28"/>
      <c r="E37" s="28"/>
      <c r="F37" s="41"/>
      <c r="G37" s="36"/>
      <c r="H37" s="14">
        <v>36</v>
      </c>
      <c r="I37">
        <f t="shared" si="2"/>
        <v>3.8632709359605912</v>
      </c>
      <c r="J37" s="36"/>
      <c r="K37" s="36"/>
      <c r="L37" s="36"/>
      <c r="M37" s="36"/>
      <c r="N37" s="36"/>
      <c r="Q37">
        <v>24</v>
      </c>
      <c r="R37">
        <f t="shared" si="3"/>
        <v>165.51724137931035</v>
      </c>
      <c r="S37">
        <f t="shared" si="4"/>
        <v>3.1725517241379304</v>
      </c>
      <c r="T37">
        <f t="shared" si="5"/>
        <v>3.1725517241379304</v>
      </c>
    </row>
    <row r="38" spans="1:20" ht="12.75">
      <c r="A38" s="28"/>
      <c r="B38" s="29"/>
      <c r="C38" s="30"/>
      <c r="D38" s="28"/>
      <c r="E38" s="28"/>
      <c r="F38" s="41"/>
      <c r="G38" s="36"/>
      <c r="H38" s="14">
        <v>40</v>
      </c>
      <c r="I38">
        <f t="shared" si="2"/>
        <v>4.281793103448276</v>
      </c>
      <c r="J38" s="36"/>
      <c r="K38" s="36"/>
      <c r="L38" s="36"/>
      <c r="M38" s="36"/>
      <c r="N38" s="36"/>
      <c r="Q38">
        <v>28</v>
      </c>
      <c r="R38">
        <f t="shared" si="3"/>
        <v>193.1034482758621</v>
      </c>
      <c r="S38">
        <f t="shared" si="4"/>
        <v>3.735310344827586</v>
      </c>
      <c r="T38">
        <f t="shared" si="5"/>
        <v>3.735310344827586</v>
      </c>
    </row>
    <row r="39" spans="1:20" ht="12.75">
      <c r="A39" s="28"/>
      <c r="B39" s="29"/>
      <c r="C39" s="30"/>
      <c r="D39" s="28"/>
      <c r="E39" s="28"/>
      <c r="F39" s="41"/>
      <c r="G39" s="36"/>
      <c r="H39" s="14">
        <v>44</v>
      </c>
      <c r="I39">
        <f t="shared" si="2"/>
        <v>4.700315270935961</v>
      </c>
      <c r="J39" s="36"/>
      <c r="K39" s="36"/>
      <c r="L39" s="36"/>
      <c r="M39" s="36"/>
      <c r="N39" s="36"/>
      <c r="Q39">
        <v>32</v>
      </c>
      <c r="R39">
        <f t="shared" si="3"/>
        <v>220.6896551724138</v>
      </c>
      <c r="S39">
        <f t="shared" si="4"/>
        <v>4.298068965517241</v>
      </c>
      <c r="T39">
        <f t="shared" si="5"/>
        <v>4.298068965517241</v>
      </c>
    </row>
    <row r="40" spans="1:20" ht="12.75">
      <c r="A40" s="28"/>
      <c r="B40" s="28"/>
      <c r="C40" s="28"/>
      <c r="D40" s="28"/>
      <c r="E40" s="28"/>
      <c r="F40" s="41"/>
      <c r="G40" s="36"/>
      <c r="H40" s="37">
        <v>48</v>
      </c>
      <c r="I40" s="38">
        <v>5</v>
      </c>
      <c r="J40" s="36"/>
      <c r="K40" s="36"/>
      <c r="L40" s="36"/>
      <c r="M40" s="36"/>
      <c r="N40" s="36"/>
      <c r="Q40">
        <v>36</v>
      </c>
      <c r="R40">
        <f t="shared" si="3"/>
        <v>248.27586206896552</v>
      </c>
      <c r="S40">
        <f t="shared" si="4"/>
        <v>4.860827586206897</v>
      </c>
      <c r="T40">
        <f t="shared" si="5"/>
        <v>4.860827586206897</v>
      </c>
    </row>
    <row r="41" spans="1:19" ht="12.75">
      <c r="A41" s="28"/>
      <c r="B41" s="28"/>
      <c r="C41" s="28"/>
      <c r="D41" s="28"/>
      <c r="E41" s="28"/>
      <c r="F41" s="41"/>
      <c r="G41" s="36"/>
      <c r="H41" s="39"/>
      <c r="I41" s="40"/>
      <c r="J41" s="39"/>
      <c r="K41" s="36"/>
      <c r="L41" s="36"/>
      <c r="M41" s="36"/>
      <c r="N41" s="36"/>
      <c r="Q41">
        <v>40</v>
      </c>
      <c r="R41">
        <f>Q41*$T$27</f>
        <v>275.86206896551727</v>
      </c>
      <c r="S41">
        <f t="shared" si="4"/>
        <v>5.423586206896553</v>
      </c>
    </row>
    <row r="42" spans="1:19" ht="12.75">
      <c r="A42" s="28"/>
      <c r="B42" s="59" t="s">
        <v>9</v>
      </c>
      <c r="C42" s="59"/>
      <c r="D42" s="59"/>
      <c r="E42" s="31"/>
      <c r="F42" s="42"/>
      <c r="G42" s="36"/>
      <c r="H42" s="60" t="s">
        <v>5</v>
      </c>
      <c r="I42" s="60"/>
      <c r="J42" s="60"/>
      <c r="K42" s="36"/>
      <c r="L42" s="36"/>
      <c r="M42" s="36"/>
      <c r="N42" s="36"/>
      <c r="Q42">
        <v>44</v>
      </c>
      <c r="R42">
        <f t="shared" si="3"/>
        <v>303.448275862069</v>
      </c>
      <c r="S42">
        <f t="shared" si="4"/>
        <v>5.9863448275862075</v>
      </c>
    </row>
    <row r="43" spans="1:14" ht="12.75">
      <c r="A43" s="28"/>
      <c r="B43" s="17" t="s">
        <v>0</v>
      </c>
      <c r="C43" s="17" t="s">
        <v>1</v>
      </c>
      <c r="D43" s="18"/>
      <c r="E43" s="32"/>
      <c r="F43" s="43"/>
      <c r="G43" s="36"/>
      <c r="H43" s="3" t="s">
        <v>0</v>
      </c>
      <c r="I43" s="3" t="s">
        <v>1</v>
      </c>
      <c r="J43" s="4"/>
      <c r="K43" s="36"/>
      <c r="L43" s="36"/>
      <c r="M43" s="36"/>
      <c r="N43" s="36"/>
    </row>
    <row r="44" spans="1:18" ht="12.75">
      <c r="A44" s="28"/>
      <c r="B44" s="18">
        <f>IF(B9=S3,35086,5263)</f>
        <v>5263</v>
      </c>
      <c r="C44" s="18">
        <v>3947</v>
      </c>
      <c r="D44" s="18"/>
      <c r="E44" s="32"/>
      <c r="F44" s="43"/>
      <c r="G44" s="36"/>
      <c r="H44" s="8">
        <v>6100</v>
      </c>
      <c r="I44" s="8">
        <v>-1100</v>
      </c>
      <c r="J44" s="4"/>
      <c r="K44" s="36"/>
      <c r="L44" s="36"/>
      <c r="M44" s="36"/>
      <c r="N44" s="36"/>
      <c r="R44">
        <v>20</v>
      </c>
    </row>
    <row r="45" spans="1:18" ht="12.75">
      <c r="A45" s="28"/>
      <c r="B45" s="18"/>
      <c r="C45" s="18"/>
      <c r="D45" s="18"/>
      <c r="E45" s="32"/>
      <c r="F45" s="43"/>
      <c r="G45" s="36"/>
      <c r="H45" s="4"/>
      <c r="I45" s="4"/>
      <c r="J45" s="4"/>
      <c r="K45" s="36"/>
      <c r="L45" s="36"/>
      <c r="M45" s="36"/>
      <c r="N45" s="36"/>
      <c r="R45">
        <v>30</v>
      </c>
    </row>
    <row r="46" spans="1:18" ht="14.25">
      <c r="A46" s="28"/>
      <c r="B46" s="19" t="s">
        <v>3</v>
      </c>
      <c r="C46" s="19" t="s">
        <v>6</v>
      </c>
      <c r="D46" s="19" t="s">
        <v>4</v>
      </c>
      <c r="E46" s="33"/>
      <c r="F46" s="44"/>
      <c r="G46" s="36"/>
      <c r="H46" s="5" t="s">
        <v>3</v>
      </c>
      <c r="I46" s="5" t="s">
        <v>6</v>
      </c>
      <c r="J46" s="5" t="s">
        <v>4</v>
      </c>
      <c r="K46" s="36"/>
      <c r="L46" s="36"/>
      <c r="M46" s="36"/>
      <c r="N46" s="36"/>
      <c r="R46">
        <v>40</v>
      </c>
    </row>
    <row r="47" spans="1:18" ht="12.75">
      <c r="A47" s="28"/>
      <c r="B47" s="20">
        <v>0</v>
      </c>
      <c r="C47" s="21">
        <f aca="true" t="shared" si="6" ref="C47:C57">IF($B$9=$S$3,-$C$44+(B47*$B$44/6.66),-$C$44+(B47*$B$44))</f>
        <v>-3947</v>
      </c>
      <c r="D47" s="50">
        <f>(C47/703.06955)</f>
        <v>-5.613953839986385</v>
      </c>
      <c r="E47" s="32"/>
      <c r="F47" s="43"/>
      <c r="G47" s="36"/>
      <c r="H47" s="6">
        <v>0</v>
      </c>
      <c r="I47" s="7">
        <f aca="true" t="shared" si="7" ref="I47:I57">IF($B$9=$S$3,-$I$44+(H47*$H$44/6.66),-$I$44+(H47*$H$44))</f>
        <v>1100</v>
      </c>
      <c r="J47" s="51">
        <f>(I47/703.06955)</f>
        <v>1.5645678297403152</v>
      </c>
      <c r="K47" s="36"/>
      <c r="L47" s="36"/>
      <c r="M47" s="36"/>
      <c r="N47" s="36"/>
      <c r="R47">
        <v>50</v>
      </c>
    </row>
    <row r="48" spans="1:19" ht="12.75">
      <c r="A48" s="28"/>
      <c r="B48" s="20">
        <f>B47+0.5</f>
        <v>0.5</v>
      </c>
      <c r="C48" s="21">
        <f t="shared" si="6"/>
        <v>-1315.5</v>
      </c>
      <c r="D48" s="50">
        <f aca="true" t="shared" si="8" ref="D48:D57">(C48/703.06955)</f>
        <v>-1.8710808909303496</v>
      </c>
      <c r="E48" s="32"/>
      <c r="F48" s="43"/>
      <c r="G48" s="36"/>
      <c r="H48" s="6">
        <f>H47+0.5</f>
        <v>0.5</v>
      </c>
      <c r="I48" s="7">
        <f>IF($B$9=$S$3,-$I$44+(H48*$H$44/6.66),-$I$44+(H48*$H$44))</f>
        <v>4150</v>
      </c>
      <c r="J48" s="51">
        <f aca="true" t="shared" si="9" ref="J48:J57">(I48/703.06955)</f>
        <v>5.902687721293007</v>
      </c>
      <c r="K48" s="36"/>
      <c r="L48" s="36"/>
      <c r="M48" s="36"/>
      <c r="N48" s="36"/>
      <c r="R48">
        <v>60</v>
      </c>
      <c r="S48">
        <f>$Q$27*(0.004*R48-0.04)</f>
        <v>1.0199999999999998</v>
      </c>
    </row>
    <row r="49" spans="1:19" ht="12.75">
      <c r="A49" s="28"/>
      <c r="B49" s="20">
        <f aca="true" t="shared" si="10" ref="B49:B57">B48+0.5</f>
        <v>1</v>
      </c>
      <c r="C49" s="21">
        <f t="shared" si="6"/>
        <v>1316</v>
      </c>
      <c r="D49" s="50">
        <f t="shared" si="8"/>
        <v>1.871792058125686</v>
      </c>
      <c r="E49" s="32"/>
      <c r="F49" s="43"/>
      <c r="G49" s="36"/>
      <c r="H49" s="6">
        <f aca="true" t="shared" si="11" ref="H49:H57">H48+0.5</f>
        <v>1</v>
      </c>
      <c r="I49" s="7">
        <f>IF($B$9=$S$3,-$I$44+(H49*$H$44/6.66),-$I$44+(H49*$H$44))</f>
        <v>7200</v>
      </c>
      <c r="J49" s="51">
        <f>(I49/703.06955)</f>
        <v>10.240807612845698</v>
      </c>
      <c r="K49" s="36"/>
      <c r="L49" s="36"/>
      <c r="M49" s="36"/>
      <c r="N49" s="36"/>
      <c r="R49">
        <v>70</v>
      </c>
      <c r="S49">
        <f aca="true" t="shared" si="12" ref="S49:S57">$Q$27*(0.004*R49-0.04)</f>
        <v>1.224</v>
      </c>
    </row>
    <row r="50" spans="1:19" ht="12.75">
      <c r="A50" s="28"/>
      <c r="B50" s="20">
        <f t="shared" si="10"/>
        <v>1.5</v>
      </c>
      <c r="C50" s="21">
        <f>IF($B$9=$S$3,-$C$44+(B50*$B$44/6.66),-$C$44+(B50*$B$44))</f>
        <v>3947.5</v>
      </c>
      <c r="D50" s="50">
        <f t="shared" si="8"/>
        <v>5.6146650071817215</v>
      </c>
      <c r="E50" s="32"/>
      <c r="F50" s="43"/>
      <c r="G50" s="36"/>
      <c r="H50" s="6">
        <f t="shared" si="11"/>
        <v>1.5</v>
      </c>
      <c r="I50" s="7">
        <f t="shared" si="7"/>
        <v>10250</v>
      </c>
      <c r="J50" s="51">
        <f>(I50/703.06955)</f>
        <v>14.57892750439839</v>
      </c>
      <c r="K50" s="36"/>
      <c r="L50" s="36"/>
      <c r="M50" s="36"/>
      <c r="N50" s="36"/>
      <c r="R50">
        <v>80</v>
      </c>
      <c r="S50">
        <f t="shared" si="12"/>
        <v>1.428</v>
      </c>
    </row>
    <row r="51" spans="1:19" ht="12.75">
      <c r="A51" s="28"/>
      <c r="B51" s="20">
        <f t="shared" si="10"/>
        <v>2</v>
      </c>
      <c r="C51" s="21">
        <f t="shared" si="6"/>
        <v>6579</v>
      </c>
      <c r="D51" s="50">
        <f t="shared" si="8"/>
        <v>9.357537956237756</v>
      </c>
      <c r="E51" s="32"/>
      <c r="F51" s="43"/>
      <c r="G51" s="36"/>
      <c r="H51" s="6">
        <f t="shared" si="11"/>
        <v>2</v>
      </c>
      <c r="I51" s="7">
        <f t="shared" si="7"/>
        <v>13300</v>
      </c>
      <c r="J51" s="51">
        <f t="shared" si="9"/>
        <v>18.917047395951084</v>
      </c>
      <c r="K51" s="36"/>
      <c r="L51" s="36"/>
      <c r="M51" s="36"/>
      <c r="N51" s="36"/>
      <c r="R51">
        <v>90</v>
      </c>
      <c r="S51">
        <f t="shared" si="12"/>
        <v>1.632</v>
      </c>
    </row>
    <row r="52" spans="1:19" ht="12.75">
      <c r="A52" s="28"/>
      <c r="B52" s="20">
        <f t="shared" si="10"/>
        <v>2.5</v>
      </c>
      <c r="C52" s="21">
        <f t="shared" si="6"/>
        <v>9210.5</v>
      </c>
      <c r="D52" s="50">
        <f t="shared" si="8"/>
        <v>13.100410905293792</v>
      </c>
      <c r="E52" s="32"/>
      <c r="F52" s="43"/>
      <c r="G52" s="36"/>
      <c r="H52" s="6">
        <f t="shared" si="11"/>
        <v>2.5</v>
      </c>
      <c r="I52" s="7">
        <f t="shared" si="7"/>
        <v>16350</v>
      </c>
      <c r="J52" s="51">
        <f t="shared" si="9"/>
        <v>23.255167287503774</v>
      </c>
      <c r="K52" s="36"/>
      <c r="L52" s="36"/>
      <c r="M52" s="36"/>
      <c r="N52" s="36"/>
      <c r="R52">
        <v>100</v>
      </c>
      <c r="S52">
        <f t="shared" si="12"/>
        <v>1.836</v>
      </c>
    </row>
    <row r="53" spans="1:19" ht="12.75">
      <c r="A53" s="28"/>
      <c r="B53" s="20">
        <f t="shared" si="10"/>
        <v>3</v>
      </c>
      <c r="C53" s="21">
        <f t="shared" si="6"/>
        <v>11842</v>
      </c>
      <c r="D53" s="50">
        <f t="shared" si="8"/>
        <v>16.843283854349828</v>
      </c>
      <c r="E53" s="32"/>
      <c r="F53" s="43"/>
      <c r="G53" s="36"/>
      <c r="H53" s="6">
        <f t="shared" si="11"/>
        <v>3</v>
      </c>
      <c r="I53" s="7">
        <f t="shared" si="7"/>
        <v>19400</v>
      </c>
      <c r="J53" s="51">
        <f t="shared" si="9"/>
        <v>27.593287179056464</v>
      </c>
      <c r="K53" s="36"/>
      <c r="L53" s="36"/>
      <c r="M53" s="36"/>
      <c r="N53" s="36"/>
      <c r="R53">
        <v>110</v>
      </c>
      <c r="S53">
        <f t="shared" si="12"/>
        <v>2.04</v>
      </c>
    </row>
    <row r="54" spans="1:19" ht="12.75">
      <c r="A54" s="28"/>
      <c r="B54" s="20">
        <f t="shared" si="10"/>
        <v>3.5</v>
      </c>
      <c r="C54" s="21">
        <f t="shared" si="6"/>
        <v>14473.5</v>
      </c>
      <c r="D54" s="50">
        <f t="shared" si="8"/>
        <v>20.586156803405864</v>
      </c>
      <c r="E54" s="32"/>
      <c r="F54" s="43"/>
      <c r="G54" s="36"/>
      <c r="H54" s="6">
        <f t="shared" si="11"/>
        <v>3.5</v>
      </c>
      <c r="I54" s="7">
        <f t="shared" si="7"/>
        <v>22450</v>
      </c>
      <c r="J54" s="51">
        <f t="shared" si="9"/>
        <v>31.931407070609158</v>
      </c>
      <c r="K54" s="36"/>
      <c r="L54" s="36"/>
      <c r="M54" s="36"/>
      <c r="N54" s="36"/>
      <c r="R54">
        <v>120</v>
      </c>
      <c r="S54">
        <f t="shared" si="12"/>
        <v>2.2439999999999998</v>
      </c>
    </row>
    <row r="55" spans="1:19" ht="12.75">
      <c r="A55" s="28"/>
      <c r="B55" s="20">
        <f t="shared" si="10"/>
        <v>4</v>
      </c>
      <c r="C55" s="21">
        <f t="shared" si="6"/>
        <v>17105</v>
      </c>
      <c r="D55" s="50">
        <f t="shared" si="8"/>
        <v>24.3290297524619</v>
      </c>
      <c r="E55" s="32"/>
      <c r="F55" s="43"/>
      <c r="G55" s="36"/>
      <c r="H55" s="6">
        <f t="shared" si="11"/>
        <v>4</v>
      </c>
      <c r="I55" s="7">
        <f t="shared" si="7"/>
        <v>25500</v>
      </c>
      <c r="J55" s="51">
        <f t="shared" si="9"/>
        <v>36.26952696216185</v>
      </c>
      <c r="K55" s="36"/>
      <c r="L55" s="36"/>
      <c r="M55" s="36"/>
      <c r="N55" s="36"/>
      <c r="R55">
        <v>130</v>
      </c>
      <c r="S55">
        <f t="shared" si="12"/>
        <v>2.448</v>
      </c>
    </row>
    <row r="56" spans="1:19" ht="12.75">
      <c r="A56" s="28"/>
      <c r="B56" s="20">
        <f t="shared" si="10"/>
        <v>4.5</v>
      </c>
      <c r="C56" s="21">
        <f t="shared" si="6"/>
        <v>19736.5</v>
      </c>
      <c r="D56" s="50">
        <f t="shared" si="8"/>
        <v>28.071902701517935</v>
      </c>
      <c r="E56" s="32"/>
      <c r="F56" s="43"/>
      <c r="G56" s="36"/>
      <c r="H56" s="6">
        <f t="shared" si="11"/>
        <v>4.5</v>
      </c>
      <c r="I56" s="7">
        <f t="shared" si="7"/>
        <v>28550</v>
      </c>
      <c r="J56" s="51">
        <f t="shared" si="9"/>
        <v>40.60764685371454</v>
      </c>
      <c r="K56" s="36"/>
      <c r="L56" s="36"/>
      <c r="M56" s="36"/>
      <c r="N56" s="36"/>
      <c r="R56">
        <v>140</v>
      </c>
      <c r="S56">
        <f t="shared" si="12"/>
        <v>2.6519999999999997</v>
      </c>
    </row>
    <row r="57" spans="1:19" ht="12.75">
      <c r="A57" s="28"/>
      <c r="B57" s="20">
        <f t="shared" si="10"/>
        <v>5</v>
      </c>
      <c r="C57" s="21">
        <f t="shared" si="6"/>
        <v>22368</v>
      </c>
      <c r="D57" s="50">
        <f t="shared" si="8"/>
        <v>31.81477565057397</v>
      </c>
      <c r="E57" s="32"/>
      <c r="F57" s="43"/>
      <c r="G57" s="36"/>
      <c r="H57" s="6">
        <f t="shared" si="11"/>
        <v>5</v>
      </c>
      <c r="I57" s="7">
        <f t="shared" si="7"/>
        <v>31600</v>
      </c>
      <c r="J57" s="51">
        <f t="shared" si="9"/>
        <v>44.945766745267235</v>
      </c>
      <c r="K57" s="36"/>
      <c r="L57" s="36"/>
      <c r="M57" s="36"/>
      <c r="N57" s="36"/>
      <c r="R57">
        <v>150</v>
      </c>
      <c r="S57">
        <f t="shared" si="12"/>
        <v>2.8559999999999994</v>
      </c>
    </row>
    <row r="58" spans="1:18" ht="12.75">
      <c r="A58" s="28"/>
      <c r="B58" s="34"/>
      <c r="C58" s="35"/>
      <c r="D58" s="28"/>
      <c r="E58" s="28"/>
      <c r="F58" s="41"/>
      <c r="G58" s="36"/>
      <c r="H58" s="36"/>
      <c r="I58" s="36"/>
      <c r="J58" s="36"/>
      <c r="K58" s="36"/>
      <c r="L58" s="36"/>
      <c r="M58" s="36"/>
      <c r="N58" s="36"/>
      <c r="R58">
        <v>160</v>
      </c>
    </row>
    <row r="59" ht="12.75">
      <c r="R59">
        <v>170</v>
      </c>
    </row>
    <row r="60" ht="12.75">
      <c r="R60">
        <v>180</v>
      </c>
    </row>
    <row r="61" spans="9:18" ht="12.75">
      <c r="I61" s="15"/>
      <c r="R61">
        <v>190</v>
      </c>
    </row>
    <row r="62" spans="9:18" ht="12.75">
      <c r="I62" s="16"/>
      <c r="J62" s="2"/>
      <c r="R62">
        <v>200</v>
      </c>
    </row>
    <row r="63" spans="9:10" ht="12.75">
      <c r="I63" s="16"/>
      <c r="J63" s="2"/>
    </row>
    <row r="64" spans="9:17" ht="12.75">
      <c r="I64" s="16"/>
      <c r="J64" s="2"/>
      <c r="Q64">
        <f>5.1*0.004</f>
        <v>0.020399999999999998</v>
      </c>
    </row>
    <row r="65" spans="9:10" ht="12.75">
      <c r="I65" s="16"/>
      <c r="J65" s="2"/>
    </row>
    <row r="66" spans="9:16" ht="12.75">
      <c r="I66" s="16"/>
      <c r="J66" s="2"/>
      <c r="O66" t="s">
        <v>21</v>
      </c>
      <c r="P66">
        <f>4.248/40.6</f>
        <v>0.10463054187192118</v>
      </c>
    </row>
    <row r="67" spans="9:16" ht="12.75">
      <c r="I67" s="16"/>
      <c r="J67" s="2"/>
      <c r="O67" t="s">
        <v>22</v>
      </c>
      <c r="P67">
        <f>0.4-2.9*P66</f>
        <v>0.09657142857142859</v>
      </c>
    </row>
    <row r="68" spans="9:10" ht="12.75">
      <c r="I68" s="16"/>
      <c r="J68" s="2"/>
    </row>
    <row r="69" spans="9:10" ht="12.75">
      <c r="I69" s="16"/>
      <c r="J69" s="2"/>
    </row>
    <row r="70" spans="9:10" ht="12.75">
      <c r="I70" s="16"/>
      <c r="J70" s="2"/>
    </row>
    <row r="71" spans="9:10" ht="12.75">
      <c r="I71" s="16"/>
      <c r="J71" s="2"/>
    </row>
    <row r="72" spans="9:10" ht="12.75">
      <c r="I72" s="16"/>
      <c r="J72" s="2"/>
    </row>
    <row r="73" spans="9:10" ht="12.75">
      <c r="I73" s="16"/>
      <c r="J73" s="2"/>
    </row>
    <row r="74" spans="9:10" ht="12.75">
      <c r="I74" s="16"/>
      <c r="J74" s="2"/>
    </row>
    <row r="75" ht="12.75">
      <c r="I75" s="15"/>
    </row>
  </sheetData>
  <sheetProtection/>
  <protectedRanges>
    <protectedRange sqref="B9" name="FC Edit Version"/>
    <protectedRange sqref="H44:I44" name="Your PFC Scale and Offset Settings"/>
    <protectedRange sqref="H28:I40" name="Your Experimental Results"/>
    <protectedRange sqref="I9 J10" name="Pressure Conversions"/>
  </protectedRanges>
  <mergeCells count="7">
    <mergeCell ref="H8:J8"/>
    <mergeCell ref="B9:C9"/>
    <mergeCell ref="B8:C8"/>
    <mergeCell ref="B42:D42"/>
    <mergeCell ref="H42:J42"/>
    <mergeCell ref="B26:C26"/>
    <mergeCell ref="H26:I26"/>
  </mergeCells>
  <dataValidations count="1">
    <dataValidation type="list" allowBlank="1" showErrorMessage="1" promptTitle="Hello" prompt="hi" sqref="B9:C9">
      <formula1>$S$3:$S$4</formula1>
    </dataValidation>
  </dataValidation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Krzysiu</cp:lastModifiedBy>
  <dcterms:created xsi:type="dcterms:W3CDTF">2007-01-02T04:07:05Z</dcterms:created>
  <dcterms:modified xsi:type="dcterms:W3CDTF">2010-04-22T20:53:38Z</dcterms:modified>
  <cp:category/>
  <cp:version/>
  <cp:contentType/>
  <cp:contentStatus/>
</cp:coreProperties>
</file>